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tables/table4.xml" ContentType="application/vnd.openxmlformats-officedocument.spreadsheetml.table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tables/table5.xml" ContentType="application/vnd.openxmlformats-officedocument.spreadsheetml.table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M:\syndicat\compta_2024\"/>
    </mc:Choice>
  </mc:AlternateContent>
  <xr:revisionPtr revIDLastSave="0" documentId="13_ncr:1_{9EFF459C-DDEE-430B-9AFD-E073FC32EBAA}" xr6:coauthVersionLast="36" xr6:coauthVersionMax="36" xr10:uidLastSave="{00000000-0000-0000-0000-000000000000}"/>
  <bookViews>
    <workbookView xWindow="0" yWindow="0" windowWidth="8445" windowHeight="15465" tabRatio="500" activeTab="3" xr2:uid="{00000000-000D-0000-FFFF-FFFF00000000}"/>
  </bookViews>
  <sheets>
    <sheet name="Données" sheetId="1" r:id="rId1"/>
    <sheet name="Recettes 2024" sheetId="2" r:id="rId2"/>
    <sheet name="Depenses 2024" sheetId="5" r:id="rId3"/>
    <sheet name="Depenses recettes 2020 2024" sheetId="4" r:id="rId4"/>
    <sheet name="Resultats 2020 2024" sheetId="3" r:id="rId5"/>
  </sheets>
  <definedNames>
    <definedName name="_xlnm.Print_Area" localSheetId="2">'Depenses 2024'!$A$1:$J$25</definedName>
    <definedName name="_xlnm.Print_Area" localSheetId="3">'Depenses recettes 2020 2024'!$A$1:$J$25</definedName>
    <definedName name="_xlnm.Print_Area" localSheetId="1">'Recettes 2024'!$A$1:$J$25</definedName>
    <definedName name="_xlnm.Print_Area" localSheetId="4">'Resultats 2020 2024'!$A$1:$J$25</definedName>
  </definedName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2" i="5" l="1"/>
  <c r="B13" i="5"/>
  <c r="B14" i="5"/>
  <c r="C17" i="4"/>
  <c r="C16" i="4"/>
  <c r="B16" i="4"/>
  <c r="C15" i="4"/>
  <c r="B15" i="4"/>
  <c r="B14" i="4"/>
  <c r="B17" i="4"/>
  <c r="B16" i="3"/>
  <c r="B15" i="3"/>
  <c r="B14" i="3"/>
  <c r="B17" i="3"/>
  <c r="B12" i="2"/>
  <c r="B13" i="2"/>
  <c r="B14" i="2"/>
  <c r="B15" i="2"/>
  <c r="B16" i="2"/>
  <c r="C2" i="1"/>
  <c r="E71" i="1"/>
  <c r="D71" i="1"/>
</calcChain>
</file>

<file path=xl/sharedStrings.xml><?xml version="1.0" encoding="utf-8"?>
<sst xmlns="http://schemas.openxmlformats.org/spreadsheetml/2006/main" count="174" uniqueCount="32">
  <si>
    <t>Date</t>
  </si>
  <si>
    <t>Libellé</t>
  </si>
  <si>
    <t>Catégorie</t>
  </si>
  <si>
    <t>Débit</t>
  </si>
  <si>
    <t>Crédit</t>
  </si>
  <si>
    <t>Remboursement avance</t>
  </si>
  <si>
    <t>Remboursements avances</t>
  </si>
  <si>
    <t>Facture Crédit Agricole</t>
  </si>
  <si>
    <t>Frais bancaires</t>
  </si>
  <si>
    <t>Frais déplacement/repas</t>
  </si>
  <si>
    <t>Virement UD</t>
  </si>
  <si>
    <t>Cotisations</t>
  </si>
  <si>
    <t>objet chèque à vérifier</t>
  </si>
  <si>
    <t>Prélèvement NVO</t>
  </si>
  <si>
    <t>Abonnements</t>
  </si>
  <si>
    <t>Commentaire</t>
  </si>
  <si>
    <t>Solde au 31/12/2023</t>
  </si>
  <si>
    <t>Solde au 31/12/2024</t>
  </si>
  <si>
    <t>Total</t>
  </si>
  <si>
    <t>Dépenses</t>
  </si>
  <si>
    <t>Montant</t>
  </si>
  <si>
    <t>Recettes</t>
  </si>
  <si>
    <t>Participation travaux toiture UD</t>
  </si>
  <si>
    <t>Dons/solidarité</t>
  </si>
  <si>
    <t>Syndicat CGT du Conseil Départemental de l'Orne</t>
  </si>
  <si>
    <t>Bilan comptable 2024</t>
  </si>
  <si>
    <t>Répartition des dépenses et recettes</t>
  </si>
  <si>
    <t>Historique</t>
  </si>
  <si>
    <t>Année</t>
  </si>
  <si>
    <t>Résultat</t>
  </si>
  <si>
    <t>Evolution du résultat (recettes - dépenses)</t>
  </si>
  <si>
    <t>Evolution des dépenses et recettes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</si>
</sst>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)\ &quot;€&quot;_ ;_ * \(#,##0.00\)\ &quot;€&quot;_ ;_ * &quot;-&quot;??_)\ &quot;€&quot;_ ;_ @_ 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164" fontId="0" fillId="0" borderId="0" xfId="1" applyFont="1"/>
    <xf numFmtId="164" fontId="0" fillId="0" borderId="0" xfId="0" applyNumberFormat="1" applyFont="1"/>
    <xf numFmtId="0" fontId="4" fillId="0" borderId="0" xfId="0" applyFont="1"/>
    <xf numFmtId="0" fontId="0" fillId="0" borderId="0" xfId="0" applyFont="1"/>
    <xf numFmtId="164" fontId="1" fillId="0" borderId="0" xfId="0" applyNumberFormat="1" applyFont="1"/>
  </cellXfs>
  <cellStyles count="10">
    <cellStyle name="Lien hypertexte" xfId="2" builtinId="8" hidden="1"/>
    <cellStyle name="Lien hypertexte" xfId="4" builtinId="8" hidden="1"/>
    <cellStyle name="Lien hypertexte" xfId="6" builtinId="8" hidden="1"/>
    <cellStyle name="Lien hypertexte" xfId="8" builtinId="8" hidden="1"/>
    <cellStyle name="Lien hypertexte visité" xfId="3" builtinId="9" hidden="1"/>
    <cellStyle name="Lien hypertexte visité" xfId="5" builtinId="9" hidden="1"/>
    <cellStyle name="Lien hypertexte visité" xfId="7" builtinId="9" hidden="1"/>
    <cellStyle name="Lien hypertexte visité" xfId="9" builtinId="9" hidden="1"/>
    <cellStyle name="Monétaire" xfId="1" builtinId="4"/>
    <cellStyle name="Normal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_ * #,##0.00_)\ &quot;€&quot;_ ;_ * \(#,##0.00\)\ &quot;€&quot;_ ;_ * &quot;-&quot;??_)\ &quot;€&quot;_ ;_ @_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_ * #,##0.00_)\ &quot;€&quot;_ ;_ * \(#,##0.00\)\ &quot;€&quot;_ ;_ * &quot;-&quot;??_)\ &quot;€&quot;_ ;_ @_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_ * #,##0.00_)\ &quot;€&quot;_ ;_ * \(#,##0.00\)\ &quot;€&quot;_ ;_ * &quot;-&quot;??_)\ &quot;€&quot;_ ;_ @_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_ * #,##0.00_)\ &quot;€&quot;_ ;_ * \(#,##0.00\)\ &quot;€&quot;_ ;_ * &quot;-&quot;??_)\ &quot;€&quot;_ ;_ @_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numFmt numFmtId="19" formatCode="dd/mm/yyyy"/>
    </dxf>
    <dxf>
      <numFmt numFmtId="19" formatCode="dd/mm/yyyy"/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Dépenses 2024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1"/>
          <c:order val="0"/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'Recettes 2024'!$A$12:$A$15</c:f>
              <c:strCache>
                <c:ptCount val="4"/>
                <c:pt idx="0">
                  <c:v>Frais bancaires</c:v>
                </c:pt>
                <c:pt idx="1">
                  <c:v>Frais déplacement/repas</c:v>
                </c:pt>
                <c:pt idx="2">
                  <c:v>Dons/solidarité</c:v>
                </c:pt>
                <c:pt idx="3">
                  <c:v>Abonnements</c:v>
                </c:pt>
              </c:strCache>
            </c:strRef>
          </c:cat>
          <c:val>
            <c:numRef>
              <c:f>'Recettes 2024'!$B$12:$B$15</c:f>
              <c:numCache>
                <c:formatCode>_ * #\ ##0.00_)\ "€"_ ;_ * \(#\ ##0.00\)\ "€"_ ;_ * "-"??_)\ "€"_ ;_ @_ </c:formatCode>
                <c:ptCount val="4"/>
                <c:pt idx="0">
                  <c:v>39.399999999999991</c:v>
                </c:pt>
                <c:pt idx="1">
                  <c:v>1447.6000000000001</c:v>
                </c:pt>
                <c:pt idx="2">
                  <c:v>250</c:v>
                </c:pt>
                <c:pt idx="3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7D5-4C41-BCEE-28B663C9A471}"/>
            </c:ext>
          </c:extLst>
        </c:ser>
        <c:ser>
          <c:idx val="0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7D5-4C41-BCEE-28B663C9A47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7D5-4C41-BCEE-28B663C9A47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7D5-4C41-BCEE-28B663C9A47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'Recettes 2024'!$A$12:$A$15</c:f>
              <c:strCache>
                <c:ptCount val="4"/>
                <c:pt idx="0">
                  <c:v>Frais bancaires</c:v>
                </c:pt>
                <c:pt idx="1">
                  <c:v>Frais déplacement/repas</c:v>
                </c:pt>
                <c:pt idx="2">
                  <c:v>Dons/solidarité</c:v>
                </c:pt>
                <c:pt idx="3">
                  <c:v>Abonnements</c:v>
                </c:pt>
              </c:strCache>
            </c:strRef>
          </c:cat>
          <c:val>
            <c:numRef>
              <c:f>'Recettes 2024'!$B$12:$B$15</c:f>
              <c:numCache>
                <c:formatCode>_ * #\ ##0.00_)\ "€"_ ;_ * \(#\ ##0.00\)\ "€"_ ;_ * "-"??_)\ "€"_ ;_ @_ </c:formatCode>
                <c:ptCount val="4"/>
                <c:pt idx="0">
                  <c:v>39.399999999999991</c:v>
                </c:pt>
                <c:pt idx="1">
                  <c:v>1447.6000000000001</c:v>
                </c:pt>
                <c:pt idx="2">
                  <c:v>250</c:v>
                </c:pt>
                <c:pt idx="3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7D5-4C41-BCEE-28B663C9A47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Recettes 2024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'Depenses 2024'!$B$11</c:f>
              <c:strCache>
                <c:ptCount val="1"/>
                <c:pt idx="0">
                  <c:v>Montant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'Depenses 2024'!$A$12:$A$13</c:f>
              <c:strCache>
                <c:ptCount val="2"/>
                <c:pt idx="0">
                  <c:v>Cotisations</c:v>
                </c:pt>
                <c:pt idx="1">
                  <c:v>Remboursements avances</c:v>
                </c:pt>
              </c:strCache>
            </c:strRef>
          </c:cat>
          <c:val>
            <c:numRef>
              <c:f>'Depenses 2024'!$B$12:$B$13</c:f>
              <c:numCache>
                <c:formatCode>_ * #\ ##0.00_)\ "€"_ ;_ * \(#\ ##0.00\)\ "€"_ ;_ * "-"??_)\ "€"_ ;_ @_ </c:formatCode>
                <c:ptCount val="2"/>
                <c:pt idx="0">
                  <c:v>3128.84</c:v>
                </c:pt>
                <c:pt idx="1">
                  <c:v>258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4D-4318-91EA-6809A83DEDC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Evolution</a:t>
            </a:r>
            <a:r>
              <a:rPr lang="fr-FR" baseline="0"/>
              <a:t> dépenses et recettes 2020 - 2024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'Depenses recettes 2020 2024'!$C$11</c:f>
              <c:strCache>
                <c:ptCount val="1"/>
                <c:pt idx="0">
                  <c:v>Recettes</c:v>
                </c:pt>
              </c:strCache>
            </c:strRef>
          </c:tx>
          <c:spPr>
            <a:solidFill>
              <a:schemeClr val="accent2">
                <a:tint val="77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'Depenses recettes 2020 2024'!$A$12:$A$16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'Depenses recettes 2020 2024'!$C$12:$C$16</c:f>
              <c:numCache>
                <c:formatCode>_ * #\ ##0.00_)\ "€"_ ;_ * \(#\ ##0.00\)\ "€"_ ;_ * "-"??_)\ "€"_ ;_ @_ </c:formatCode>
                <c:ptCount val="5"/>
                <c:pt idx="0">
                  <c:v>2695.1</c:v>
                </c:pt>
                <c:pt idx="1">
                  <c:v>3028.9</c:v>
                </c:pt>
                <c:pt idx="2">
                  <c:v>3028.93</c:v>
                </c:pt>
                <c:pt idx="3">
                  <c:v>2256.1999999999998</c:v>
                </c:pt>
                <c:pt idx="4">
                  <c:v>3386.84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57-4FDB-A904-52A97BBAF571}"/>
            </c:ext>
          </c:extLst>
        </c:ser>
        <c:ser>
          <c:idx val="0"/>
          <c:order val="1"/>
          <c:tx>
            <c:strRef>
              <c:f>'Depenses recettes 2020 2024'!$B$11</c:f>
              <c:strCache>
                <c:ptCount val="1"/>
                <c:pt idx="0">
                  <c:v>Dépenses</c:v>
                </c:pt>
              </c:strCache>
            </c:strRef>
          </c:tx>
          <c:spPr>
            <a:solidFill>
              <a:schemeClr val="accent2">
                <a:shade val="76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'Depenses recettes 2020 2024'!$A$12:$A$16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'Depenses recettes 2020 2024'!$B$12:$B$16</c:f>
              <c:numCache>
                <c:formatCode>_ * #\ ##0.00_)\ "€"_ ;_ * \(#\ ##0.00\)\ "€"_ ;_ * "-"??_)\ "€"_ ;_ @_ </c:formatCode>
                <c:ptCount val="5"/>
                <c:pt idx="0">
                  <c:v>659.86</c:v>
                </c:pt>
                <c:pt idx="1">
                  <c:v>837.72</c:v>
                </c:pt>
                <c:pt idx="2">
                  <c:v>1575.25</c:v>
                </c:pt>
                <c:pt idx="3">
                  <c:v>4440.0200000000004</c:v>
                </c:pt>
                <c:pt idx="4">
                  <c:v>1916.9999999999998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57-4FDB-A904-52A97BBAF57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98193935"/>
        <c:axId val="196537759"/>
      </c:barChart>
      <c:catAx>
        <c:axId val="1981939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96537759"/>
        <c:crosses val="autoZero"/>
        <c:auto val="1"/>
        <c:lblAlgn val="ctr"/>
        <c:lblOffset val="100"/>
        <c:noMultiLvlLbl val="0"/>
      </c:catAx>
      <c:valAx>
        <c:axId val="196537759"/>
        <c:scaling>
          <c:orientation val="minMax"/>
        </c:scaling>
        <c:delete val="1"/>
        <c:axPos val="l"/>
        <c:numFmt formatCode="_ * #\ ##0.00_)\ &quot;€&quot;_ ;_ * \(#\ ##0.00\)\ &quot;€&quot;_ ;_ * &quot;-&quot;??_)\ &quot;€&quot;_ ;_ @_ " sourceLinked="1"/>
        <c:majorTickMark val="none"/>
        <c:minorTickMark val="none"/>
        <c:tickLblPos val="nextTo"/>
        <c:crossAx val="1981939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Evolution du résultat</a:t>
            </a:r>
            <a:r>
              <a:rPr lang="fr-FR" baseline="0"/>
              <a:t> 2020 - 2024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'Resultats 2020 2024'!$A$12:$A$16</c:f>
              <c:numCache>
                <c:formatCode>General</c:formatCode>
                <c:ptCount val="5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</c:numCache>
            </c:numRef>
          </c:cat>
          <c:val>
            <c:numRef>
              <c:f>'Resultats 2020 2024'!$B$12:$B$16</c:f>
              <c:numCache>
                <c:formatCode>_ * #\ ##0.00_)\ "€"_ ;_ * \(#\ ##0.00\)\ "€"_ ;_ * "-"??_)\ "€"_ ;_ @_ </c:formatCode>
                <c:ptCount val="5"/>
                <c:pt idx="0">
                  <c:v>2035.24</c:v>
                </c:pt>
                <c:pt idx="1">
                  <c:v>2191.21</c:v>
                </c:pt>
                <c:pt idx="2">
                  <c:v>1063.54</c:v>
                </c:pt>
                <c:pt idx="3">
                  <c:v>-2183.8200000000006</c:v>
                </c:pt>
                <c:pt idx="4">
                  <c:v>1469.8400000000004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4E-423F-947E-E6042EBE01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8193935"/>
        <c:axId val="196537759"/>
      </c:barChart>
      <c:catAx>
        <c:axId val="1981939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96537759"/>
        <c:crosses val="autoZero"/>
        <c:auto val="1"/>
        <c:lblAlgn val="ctr"/>
        <c:lblOffset val="100"/>
        <c:noMultiLvlLbl val="0"/>
      </c:catAx>
      <c:valAx>
        <c:axId val="1965377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* #\ ##0.00_)\ &quot;€&quot;_ ;_ * \(#\ ##0.00\)\ &quot;€&quot;_ ;_ * &quot;-&quot;??_)\ &quot;€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981939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185737</xdr:colOff>
      <xdr:row>8</xdr:row>
      <xdr:rowOff>200024</xdr:rowOff>
    </xdr:from>
    <xdr:to>
      <xdr:col>8</xdr:col>
      <xdr:colOff>809625</xdr:colOff>
      <xdr:row>23</xdr:row>
      <xdr:rowOff>200024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C318D108-4283-4C3A-9FFB-77BF3F2274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85724</xdr:colOff>
      <xdr:row>0</xdr:row>
      <xdr:rowOff>79631</xdr:rowOff>
    </xdr:from>
    <xdr:to>
      <xdr:col>0</xdr:col>
      <xdr:colOff>1026775</xdr:colOff>
      <xdr:row>6</xdr:row>
      <xdr:rowOff>179751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6FF91F7B-08E1-4989-8887-5503A13F2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724" y="79631"/>
          <a:ext cx="941051" cy="13002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114300</xdr:colOff>
      <xdr:row>9</xdr:row>
      <xdr:rowOff>9525</xdr:rowOff>
    </xdr:from>
    <xdr:to>
      <xdr:col>8</xdr:col>
      <xdr:colOff>819150</xdr:colOff>
      <xdr:row>23</xdr:row>
      <xdr:rowOff>180975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4F8B018A-C5A6-4B85-A9D7-D403B9A1EF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85724</xdr:colOff>
      <xdr:row>0</xdr:row>
      <xdr:rowOff>79631</xdr:rowOff>
    </xdr:from>
    <xdr:to>
      <xdr:col>0</xdr:col>
      <xdr:colOff>1026775</xdr:colOff>
      <xdr:row>6</xdr:row>
      <xdr:rowOff>179751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5864F4F-12C4-4848-B498-8AA4EE333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724" y="79631"/>
          <a:ext cx="941051" cy="13002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85724</xdr:colOff>
      <xdr:row>0</xdr:row>
      <xdr:rowOff>79631</xdr:rowOff>
    </xdr:from>
    <xdr:to>
      <xdr:col>0</xdr:col>
      <xdr:colOff>1026775</xdr:colOff>
      <xdr:row>6</xdr:row>
      <xdr:rowOff>179751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4519B034-90A8-4D3A-89F6-799734CE5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4" y="79631"/>
          <a:ext cx="941051" cy="1300270"/>
        </a:xfrm>
        <a:prstGeom prst="rect">
          <a:avLst/>
        </a:prstGeom>
      </xdr:spPr>
    </xdr:pic>
    <xdr:clientData/>
  </xdr:twoCellAnchor>
  <xdr:twoCellAnchor>
    <xdr:from>
      <xdr:col>3</xdr:col>
      <xdr:colOff>328612</xdr:colOff>
      <xdr:row>8</xdr:row>
      <xdr:rowOff>200024</xdr:rowOff>
    </xdr:from>
    <xdr:to>
      <xdr:col>8</xdr:col>
      <xdr:colOff>809625</xdr:colOff>
      <xdr:row>23</xdr:row>
      <xdr:rowOff>180974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C372F995-DF56-4C50-8936-E1291F8178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85724</xdr:colOff>
      <xdr:row>0</xdr:row>
      <xdr:rowOff>79631</xdr:rowOff>
    </xdr:from>
    <xdr:to>
      <xdr:col>0</xdr:col>
      <xdr:colOff>1026775</xdr:colOff>
      <xdr:row>6</xdr:row>
      <xdr:rowOff>179751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F0637570-C035-4A52-8EBC-0D47FAE98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4" y="79631"/>
          <a:ext cx="941051" cy="1300270"/>
        </a:xfrm>
        <a:prstGeom prst="rect">
          <a:avLst/>
        </a:prstGeom>
      </xdr:spPr>
    </xdr:pic>
    <xdr:clientData/>
  </xdr:twoCellAnchor>
  <xdr:twoCellAnchor>
    <xdr:from>
      <xdr:col>2</xdr:col>
      <xdr:colOff>223837</xdr:colOff>
      <xdr:row>9</xdr:row>
      <xdr:rowOff>9525</xdr:rowOff>
    </xdr:from>
    <xdr:to>
      <xdr:col>8</xdr:col>
      <xdr:colOff>828675</xdr:colOff>
      <xdr:row>23</xdr:row>
      <xdr:rowOff>180975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F60D5273-4A2F-4797-9362-69CBFEB48A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70690C4-4D29-4CE4-BC47-486B31E89D6F}" name="Tableau1" displayName="Tableau1" ref="A4:F71" totalsRowCount="1">
  <autoFilter ref="A4:F70" xr:uid="{59F731FB-8000-4A8D-AD90-507985B70754}"/>
  <sortState ref="A5:F70">
    <sortCondition ref="C4:C70"/>
  </sortState>
  <tableColumns count="6">
    <tableColumn id="1" xr3:uid="{C17487CA-90D9-4D66-A976-76F03D80C36B}" name="Date" totalsRowLabel="Total" dataDxfId="14" totalsRowDxfId="13"/>
    <tableColumn id="2" xr3:uid="{28138F7C-21DC-40C3-90BF-46F515D77570}" name="Libellé"/>
    <tableColumn id="3" xr3:uid="{B11875FD-9C4B-48EC-857A-B575ED0BEB46}" name="Catégorie"/>
    <tableColumn id="4" xr3:uid="{7BD68503-7AFB-42EE-B93B-EC909D174EE5}" name="Débit" totalsRowFunction="sum" dataDxfId="12" totalsRowDxfId="11" dataCellStyle="Monétaire"/>
    <tableColumn id="5" xr3:uid="{2EB2730F-B146-48B9-97C0-261847E044F6}" name="Crédit" totalsRowFunction="sum" dataDxfId="10" totalsRowDxfId="9" dataCellStyle="Monétaire"/>
    <tableColumn id="6" xr3:uid="{A04016B0-9EC4-4F1C-AEDF-00B940E5EEBF}" name="Commentaire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D6F3D62-BF8E-45DC-A47B-6B9AA7BD6420}" name="Tableau2" displayName="Tableau2" ref="A11:B16" totalsRowCount="1">
  <autoFilter ref="A11:B15" xr:uid="{77E94B27-E0BB-4D4E-B091-EFCC43B076D7}"/>
  <tableColumns count="2">
    <tableColumn id="1" xr3:uid="{667D011F-8821-4776-8F16-184BD3D43391}" name="Catégorie"/>
    <tableColumn id="2" xr3:uid="{3E522EAD-0EE2-4DC2-9F76-A4969F5E3A98}" name="Montant" totalsRowFunction="sum" dataDxfId="8" totalsRowDxfId="7" dataCellStyle="Monétaire" totalsRowCellStyle="Monétaire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1AF2AFC-8989-486E-99BE-3AF55CDEEC17}" name="Tableau39" displayName="Tableau39" ref="A11:B14" totalsRowCount="1">
  <autoFilter ref="A11:B13" xr:uid="{07A74AE3-9A74-45B7-A2C7-D1F9DE418FDD}"/>
  <tableColumns count="2">
    <tableColumn id="1" xr3:uid="{441FDD9D-713D-45A3-99BF-466B68685AC3}" name="Catégorie"/>
    <tableColumn id="2" xr3:uid="{CEC305A4-3E1A-4FE5-90A6-D73DB79B36BE}" name="Montant" totalsRowFunction="sum" dataDxfId="6" totalsRowDxfId="5" dataCellStyle="Monétaire" totalsRowCellStyle="Monétaire">
      <calculatedColumnFormula>Données!E63</calculatedColumnFormula>
    </tableColumn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A539766-3AB5-4BB5-8ED1-D1C22397E08F}" name="Tableau257" displayName="Tableau257" ref="A11:C17" totalsRowCount="1">
  <autoFilter ref="A11:C16" xr:uid="{77E94B27-E0BB-4D4E-B091-EFCC43B076D7}"/>
  <tableColumns count="3">
    <tableColumn id="1" xr3:uid="{0E634733-6C39-482F-913B-CD89A0EFE82D}" name="Année"/>
    <tableColumn id="2" xr3:uid="{FF77F0FB-0C03-48F4-9968-9C0D5FDDE1E8}" name="Dépenses" totalsRowFunction="sum" dataDxfId="4" totalsRowDxfId="3" dataCellStyle="Monétaire"/>
    <tableColumn id="3" xr3:uid="{1A8316B8-04A5-4D5D-91CF-39E26B8BBE78}" name="Recettes" totalsRowFunction="sum" dataDxfId="2" dataCellStyle="Monétaire" totalsRowCellStyle="Monétaire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9D2E694-4F76-489E-954D-3DA5100C0AF9}" name="Tableau25" displayName="Tableau25" ref="A11:B17" totalsRowCount="1">
  <autoFilter ref="A11:B16" xr:uid="{77E94B27-E0BB-4D4E-B091-EFCC43B076D7}"/>
  <tableColumns count="2">
    <tableColumn id="1" xr3:uid="{FE896992-6768-4C04-BDB8-5FE9FB94A005}" name="Année"/>
    <tableColumn id="2" xr3:uid="{A183F66C-B74B-43EB-838A-83E5905E2BFD}" name="Résultat" totalsRowFunction="sum" dataDxfId="1" totalsRowDxfId="0" dataCellStyle="Monétaire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1"/>
  <sheetViews>
    <sheetView workbookViewId="0">
      <selection activeCell="G15" sqref="G15"/>
    </sheetView>
  </sheetViews>
  <sheetFormatPr baseColWidth="10" defaultRowHeight="15.75" x14ac:dyDescent="0.25"/>
  <cols>
    <col min="1" max="1" width="12" customWidth="1"/>
    <col min="2" max="2" width="21.25" bestFit="1" customWidth="1"/>
    <col min="3" max="3" width="22.375" bestFit="1" customWidth="1"/>
    <col min="4" max="5" width="11.25" style="2" customWidth="1"/>
    <col min="6" max="6" width="19.25" bestFit="1" customWidth="1"/>
  </cols>
  <sheetData>
    <row r="1" spans="1:6" x14ac:dyDescent="0.25">
      <c r="A1" t="s">
        <v>16</v>
      </c>
      <c r="C1">
        <v>5179.55</v>
      </c>
    </row>
    <row r="2" spans="1:6" x14ac:dyDescent="0.25">
      <c r="A2" t="s">
        <v>17</v>
      </c>
      <c r="C2">
        <f>6646.06+3.33</f>
        <v>6649.39</v>
      </c>
    </row>
    <row r="4" spans="1:6" x14ac:dyDescent="0.25">
      <c r="A4" t="s">
        <v>0</v>
      </c>
      <c r="B4" t="s">
        <v>1</v>
      </c>
      <c r="C4" t="s">
        <v>2</v>
      </c>
      <c r="D4" s="2" t="s">
        <v>3</v>
      </c>
      <c r="E4" s="2" t="s">
        <v>4</v>
      </c>
      <c r="F4" t="s">
        <v>15</v>
      </c>
    </row>
    <row r="5" spans="1:6" x14ac:dyDescent="0.25">
      <c r="A5" s="1">
        <v>45419</v>
      </c>
      <c r="B5" t="s">
        <v>13</v>
      </c>
      <c r="C5" t="s">
        <v>14</v>
      </c>
      <c r="D5" s="2">
        <v>180</v>
      </c>
    </row>
    <row r="6" spans="1:6" x14ac:dyDescent="0.25">
      <c r="A6" s="1">
        <v>45321</v>
      </c>
      <c r="B6" t="s">
        <v>10</v>
      </c>
      <c r="C6" t="s">
        <v>11</v>
      </c>
      <c r="E6" s="2">
        <v>546.5</v>
      </c>
    </row>
    <row r="7" spans="1:6" x14ac:dyDescent="0.25">
      <c r="A7" s="1">
        <v>45370</v>
      </c>
      <c r="B7" t="s">
        <v>10</v>
      </c>
      <c r="C7" t="s">
        <v>11</v>
      </c>
      <c r="E7" s="2">
        <v>558.74</v>
      </c>
    </row>
    <row r="8" spans="1:6" x14ac:dyDescent="0.25">
      <c r="A8" s="1">
        <v>45436</v>
      </c>
      <c r="B8" t="s">
        <v>10</v>
      </c>
      <c r="C8" t="s">
        <v>11</v>
      </c>
      <c r="E8" s="2">
        <v>353.86</v>
      </c>
    </row>
    <row r="9" spans="1:6" x14ac:dyDescent="0.25">
      <c r="A9" s="1">
        <v>45490</v>
      </c>
      <c r="B9" t="s">
        <v>10</v>
      </c>
      <c r="C9" t="s">
        <v>11</v>
      </c>
      <c r="E9" s="2">
        <v>558.74</v>
      </c>
    </row>
    <row r="10" spans="1:6" x14ac:dyDescent="0.25">
      <c r="A10" s="1">
        <v>45555</v>
      </c>
      <c r="B10" t="s">
        <v>10</v>
      </c>
      <c r="C10" t="s">
        <v>11</v>
      </c>
      <c r="E10" s="2">
        <v>570.26</v>
      </c>
    </row>
    <row r="11" spans="1:6" x14ac:dyDescent="0.25">
      <c r="A11" s="1">
        <v>45614</v>
      </c>
      <c r="B11" t="s">
        <v>10</v>
      </c>
      <c r="C11" t="s">
        <v>11</v>
      </c>
      <c r="E11" s="2">
        <v>540.74</v>
      </c>
    </row>
    <row r="12" spans="1:6" x14ac:dyDescent="0.25">
      <c r="A12" s="1">
        <v>45595</v>
      </c>
      <c r="B12" t="s">
        <v>22</v>
      </c>
      <c r="C12" t="s">
        <v>23</v>
      </c>
      <c r="D12" s="2">
        <v>250</v>
      </c>
    </row>
    <row r="13" spans="1:6" x14ac:dyDescent="0.25">
      <c r="A13" s="1">
        <v>45299</v>
      </c>
      <c r="B13" t="s">
        <v>7</v>
      </c>
      <c r="C13" t="s">
        <v>8</v>
      </c>
      <c r="D13" s="2">
        <v>3.19</v>
      </c>
    </row>
    <row r="14" spans="1:6" x14ac:dyDescent="0.25">
      <c r="A14" s="1">
        <v>45328</v>
      </c>
      <c r="B14" t="s">
        <v>7</v>
      </c>
      <c r="C14" t="s">
        <v>8</v>
      </c>
      <c r="D14" s="2">
        <v>3.19</v>
      </c>
    </row>
    <row r="15" spans="1:6" x14ac:dyDescent="0.25">
      <c r="A15" s="1">
        <v>45357</v>
      </c>
      <c r="B15" t="s">
        <v>7</v>
      </c>
      <c r="C15" t="s">
        <v>8</v>
      </c>
      <c r="D15" s="2">
        <v>3.19</v>
      </c>
    </row>
    <row r="16" spans="1:6" x14ac:dyDescent="0.25">
      <c r="A16" s="1">
        <v>45390</v>
      </c>
      <c r="B16" t="s">
        <v>7</v>
      </c>
      <c r="C16" t="s">
        <v>8</v>
      </c>
      <c r="D16" s="2">
        <v>3.19</v>
      </c>
    </row>
    <row r="17" spans="1:4" x14ac:dyDescent="0.25">
      <c r="A17" s="1">
        <v>45418</v>
      </c>
      <c r="B17" t="s">
        <v>7</v>
      </c>
      <c r="C17" t="s">
        <v>8</v>
      </c>
      <c r="D17" s="2">
        <v>3.33</v>
      </c>
    </row>
    <row r="18" spans="1:4" x14ac:dyDescent="0.25">
      <c r="A18" s="1">
        <v>45449</v>
      </c>
      <c r="B18" t="s">
        <v>7</v>
      </c>
      <c r="C18" t="s">
        <v>8</v>
      </c>
      <c r="D18" s="2">
        <v>3.33</v>
      </c>
    </row>
    <row r="19" spans="1:4" x14ac:dyDescent="0.25">
      <c r="A19" s="1">
        <v>45481</v>
      </c>
      <c r="B19" t="s">
        <v>7</v>
      </c>
      <c r="C19" t="s">
        <v>8</v>
      </c>
      <c r="D19" s="2">
        <v>3.33</v>
      </c>
    </row>
    <row r="20" spans="1:4" x14ac:dyDescent="0.25">
      <c r="A20" s="1">
        <v>45510</v>
      </c>
      <c r="B20" t="s">
        <v>7</v>
      </c>
      <c r="C20" t="s">
        <v>8</v>
      </c>
      <c r="D20" s="2">
        <v>3.33</v>
      </c>
    </row>
    <row r="21" spans="1:4" x14ac:dyDescent="0.25">
      <c r="A21" s="1">
        <v>45541</v>
      </c>
      <c r="B21" t="s">
        <v>7</v>
      </c>
      <c r="C21" t="s">
        <v>8</v>
      </c>
      <c r="D21" s="2">
        <v>3.33</v>
      </c>
    </row>
    <row r="22" spans="1:4" x14ac:dyDescent="0.25">
      <c r="A22" s="1">
        <v>45572</v>
      </c>
      <c r="B22" t="s">
        <v>7</v>
      </c>
      <c r="C22" t="s">
        <v>8</v>
      </c>
      <c r="D22" s="2">
        <v>3.33</v>
      </c>
    </row>
    <row r="23" spans="1:4" x14ac:dyDescent="0.25">
      <c r="A23" s="1">
        <v>45602</v>
      </c>
      <c r="B23" t="s">
        <v>7</v>
      </c>
      <c r="C23" t="s">
        <v>8</v>
      </c>
      <c r="D23" s="2">
        <v>3.33</v>
      </c>
    </row>
    <row r="24" spans="1:4" x14ac:dyDescent="0.25">
      <c r="A24" s="1">
        <v>45632</v>
      </c>
      <c r="B24" t="s">
        <v>7</v>
      </c>
      <c r="C24" t="s">
        <v>8</v>
      </c>
      <c r="D24" s="2">
        <v>3.33</v>
      </c>
    </row>
    <row r="25" spans="1:4" x14ac:dyDescent="0.25">
      <c r="A25" s="1">
        <v>45307</v>
      </c>
      <c r="B25" t="s">
        <v>9</v>
      </c>
      <c r="C25" t="s">
        <v>9</v>
      </c>
      <c r="D25" s="2">
        <v>8.81</v>
      </c>
    </row>
    <row r="26" spans="1:4" x14ac:dyDescent="0.25">
      <c r="A26" s="1">
        <v>45320</v>
      </c>
      <c r="B26" t="s">
        <v>9</v>
      </c>
      <c r="C26" t="s">
        <v>9</v>
      </c>
      <c r="D26" s="2">
        <v>45</v>
      </c>
    </row>
    <row r="27" spans="1:4" x14ac:dyDescent="0.25">
      <c r="A27" s="1">
        <v>45321</v>
      </c>
      <c r="B27" t="s">
        <v>9</v>
      </c>
      <c r="C27" t="s">
        <v>9</v>
      </c>
      <c r="D27" s="2">
        <v>34.799999999999997</v>
      </c>
    </row>
    <row r="28" spans="1:4" x14ac:dyDescent="0.25">
      <c r="A28" s="1">
        <v>45342</v>
      </c>
      <c r="B28" t="s">
        <v>9</v>
      </c>
      <c r="C28" t="s">
        <v>9</v>
      </c>
      <c r="D28" s="2">
        <v>11</v>
      </c>
    </row>
    <row r="29" spans="1:4" x14ac:dyDescent="0.25">
      <c r="A29" s="1">
        <v>45342</v>
      </c>
      <c r="B29" t="s">
        <v>9</v>
      </c>
      <c r="C29" t="s">
        <v>9</v>
      </c>
      <c r="D29" s="2">
        <v>16.5</v>
      </c>
    </row>
    <row r="30" spans="1:4" x14ac:dyDescent="0.25">
      <c r="A30" s="1">
        <v>45342</v>
      </c>
      <c r="B30" t="s">
        <v>9</v>
      </c>
      <c r="C30" t="s">
        <v>9</v>
      </c>
      <c r="D30" s="2">
        <v>6.71</v>
      </c>
    </row>
    <row r="31" spans="1:4" x14ac:dyDescent="0.25">
      <c r="A31" s="1">
        <v>45342</v>
      </c>
      <c r="B31" t="s">
        <v>9</v>
      </c>
      <c r="C31" t="s">
        <v>9</v>
      </c>
      <c r="D31" s="2">
        <v>65</v>
      </c>
    </row>
    <row r="32" spans="1:4" x14ac:dyDescent="0.25">
      <c r="A32" s="1">
        <v>45342</v>
      </c>
      <c r="B32" t="s">
        <v>9</v>
      </c>
      <c r="C32" t="s">
        <v>9</v>
      </c>
      <c r="D32" s="2">
        <v>19</v>
      </c>
    </row>
    <row r="33" spans="1:6" x14ac:dyDescent="0.25">
      <c r="A33" s="1">
        <v>45342</v>
      </c>
      <c r="B33" t="s">
        <v>9</v>
      </c>
      <c r="C33" t="s">
        <v>9</v>
      </c>
      <c r="D33" s="2">
        <v>22.5</v>
      </c>
    </row>
    <row r="34" spans="1:6" x14ac:dyDescent="0.25">
      <c r="A34" s="1">
        <v>45342</v>
      </c>
      <c r="B34" t="s">
        <v>9</v>
      </c>
      <c r="C34" t="s">
        <v>9</v>
      </c>
      <c r="D34" s="2">
        <v>22.5</v>
      </c>
    </row>
    <row r="35" spans="1:6" x14ac:dyDescent="0.25">
      <c r="A35" s="1">
        <v>45342</v>
      </c>
      <c r="B35" t="s">
        <v>9</v>
      </c>
      <c r="C35" t="s">
        <v>9</v>
      </c>
      <c r="D35" s="2">
        <v>22.5</v>
      </c>
    </row>
    <row r="36" spans="1:6" x14ac:dyDescent="0.25">
      <c r="A36" s="1">
        <v>45355</v>
      </c>
      <c r="B36" t="s">
        <v>9</v>
      </c>
      <c r="C36" t="s">
        <v>9</v>
      </c>
      <c r="D36" s="2">
        <v>58.5</v>
      </c>
    </row>
    <row r="37" spans="1:6" x14ac:dyDescent="0.25">
      <c r="A37" s="1">
        <v>45359</v>
      </c>
      <c r="B37" t="s">
        <v>9</v>
      </c>
      <c r="C37" t="s">
        <v>9</v>
      </c>
      <c r="D37" s="2">
        <v>15</v>
      </c>
      <c r="F37" t="s">
        <v>12</v>
      </c>
    </row>
    <row r="38" spans="1:6" x14ac:dyDescent="0.25">
      <c r="A38" s="1">
        <v>45362</v>
      </c>
      <c r="B38" t="s">
        <v>9</v>
      </c>
      <c r="C38" t="s">
        <v>9</v>
      </c>
      <c r="D38" s="2">
        <v>16.5</v>
      </c>
    </row>
    <row r="39" spans="1:6" x14ac:dyDescent="0.25">
      <c r="A39" s="1">
        <v>45362</v>
      </c>
      <c r="B39" t="s">
        <v>9</v>
      </c>
      <c r="C39" t="s">
        <v>9</v>
      </c>
      <c r="D39" s="2">
        <v>20</v>
      </c>
    </row>
    <row r="40" spans="1:6" x14ac:dyDescent="0.25">
      <c r="A40" s="1">
        <v>45362</v>
      </c>
      <c r="B40" t="s">
        <v>9</v>
      </c>
      <c r="C40" t="s">
        <v>9</v>
      </c>
      <c r="D40" s="2">
        <v>22.5</v>
      </c>
    </row>
    <row r="41" spans="1:6" x14ac:dyDescent="0.25">
      <c r="A41" s="1">
        <v>45380</v>
      </c>
      <c r="B41" t="s">
        <v>9</v>
      </c>
      <c r="C41" t="s">
        <v>9</v>
      </c>
      <c r="D41" s="2">
        <v>60.5</v>
      </c>
      <c r="F41" t="s">
        <v>12</v>
      </c>
    </row>
    <row r="42" spans="1:6" x14ac:dyDescent="0.25">
      <c r="A42" s="1">
        <v>45391</v>
      </c>
      <c r="B42" t="s">
        <v>9</v>
      </c>
      <c r="C42" t="s">
        <v>9</v>
      </c>
      <c r="D42" s="2">
        <v>11</v>
      </c>
    </row>
    <row r="43" spans="1:6" x14ac:dyDescent="0.25">
      <c r="A43" s="1">
        <v>45391</v>
      </c>
      <c r="B43" t="s">
        <v>9</v>
      </c>
      <c r="C43" t="s">
        <v>9</v>
      </c>
      <c r="D43" s="2">
        <v>57</v>
      </c>
    </row>
    <row r="44" spans="1:6" x14ac:dyDescent="0.25">
      <c r="A44" s="1">
        <v>45391</v>
      </c>
      <c r="B44" t="s">
        <v>9</v>
      </c>
      <c r="C44" t="s">
        <v>9</v>
      </c>
      <c r="D44" s="2">
        <v>14</v>
      </c>
    </row>
    <row r="45" spans="1:6" x14ac:dyDescent="0.25">
      <c r="A45" s="1">
        <v>45391</v>
      </c>
      <c r="B45" t="s">
        <v>9</v>
      </c>
      <c r="C45" t="s">
        <v>9</v>
      </c>
      <c r="D45" s="2">
        <v>14.5</v>
      </c>
    </row>
    <row r="46" spans="1:6" x14ac:dyDescent="0.25">
      <c r="A46" s="1">
        <v>45391</v>
      </c>
      <c r="B46" t="s">
        <v>9</v>
      </c>
      <c r="C46" t="s">
        <v>9</v>
      </c>
      <c r="D46" s="2">
        <v>22.5</v>
      </c>
    </row>
    <row r="47" spans="1:6" x14ac:dyDescent="0.25">
      <c r="A47" s="1">
        <v>45426</v>
      </c>
      <c r="B47" t="s">
        <v>9</v>
      </c>
      <c r="C47" t="s">
        <v>9</v>
      </c>
      <c r="D47" s="2">
        <v>50.5</v>
      </c>
    </row>
    <row r="48" spans="1:6" x14ac:dyDescent="0.25">
      <c r="A48" s="1">
        <v>45426</v>
      </c>
      <c r="B48" t="s">
        <v>9</v>
      </c>
      <c r="C48" t="s">
        <v>9</v>
      </c>
      <c r="D48" s="2">
        <v>16.5</v>
      </c>
    </row>
    <row r="49" spans="1:5" x14ac:dyDescent="0.25">
      <c r="A49" s="1">
        <v>45426</v>
      </c>
      <c r="B49" t="s">
        <v>9</v>
      </c>
      <c r="C49" t="s">
        <v>9</v>
      </c>
      <c r="D49" s="2">
        <v>22</v>
      </c>
    </row>
    <row r="50" spans="1:5" x14ac:dyDescent="0.25">
      <c r="A50" s="1">
        <v>45426</v>
      </c>
      <c r="B50" t="s">
        <v>9</v>
      </c>
      <c r="C50" t="s">
        <v>9</v>
      </c>
      <c r="D50" s="2">
        <v>21</v>
      </c>
    </row>
    <row r="51" spans="1:5" x14ac:dyDescent="0.25">
      <c r="A51" s="1">
        <v>45426</v>
      </c>
      <c r="B51" t="s">
        <v>9</v>
      </c>
      <c r="C51" t="s">
        <v>9</v>
      </c>
      <c r="D51" s="2">
        <v>24.5</v>
      </c>
    </row>
    <row r="52" spans="1:5" x14ac:dyDescent="0.25">
      <c r="A52" s="1">
        <v>45426</v>
      </c>
      <c r="B52" t="s">
        <v>9</v>
      </c>
      <c r="C52" t="s">
        <v>9</v>
      </c>
      <c r="D52" s="2">
        <v>22.5</v>
      </c>
    </row>
    <row r="53" spans="1:5" x14ac:dyDescent="0.25">
      <c r="A53" s="1">
        <v>45474</v>
      </c>
      <c r="B53" t="s">
        <v>9</v>
      </c>
      <c r="C53" t="s">
        <v>9</v>
      </c>
      <c r="D53" s="2">
        <v>14</v>
      </c>
    </row>
    <row r="54" spans="1:5" x14ac:dyDescent="0.25">
      <c r="A54" s="1">
        <v>45474</v>
      </c>
      <c r="B54" t="s">
        <v>9</v>
      </c>
      <c r="C54" t="s">
        <v>9</v>
      </c>
      <c r="D54" s="2">
        <v>20</v>
      </c>
    </row>
    <row r="55" spans="1:5" x14ac:dyDescent="0.25">
      <c r="A55" s="1">
        <v>45477</v>
      </c>
      <c r="B55" t="s">
        <v>9</v>
      </c>
      <c r="C55" t="s">
        <v>9</v>
      </c>
      <c r="D55" s="2">
        <v>115.1</v>
      </c>
      <c r="E55"/>
    </row>
    <row r="56" spans="1:5" x14ac:dyDescent="0.25">
      <c r="A56" s="1">
        <v>45478</v>
      </c>
      <c r="B56" t="s">
        <v>9</v>
      </c>
      <c r="C56" t="s">
        <v>9</v>
      </c>
      <c r="D56" s="2">
        <v>18.5</v>
      </c>
    </row>
    <row r="57" spans="1:5" x14ac:dyDescent="0.25">
      <c r="A57" s="1">
        <v>45487</v>
      </c>
      <c r="B57" t="s">
        <v>9</v>
      </c>
      <c r="C57" t="s">
        <v>9</v>
      </c>
      <c r="D57" s="2">
        <v>225</v>
      </c>
    </row>
    <row r="58" spans="1:5" x14ac:dyDescent="0.25">
      <c r="A58" s="1">
        <v>45487</v>
      </c>
      <c r="B58" t="s">
        <v>9</v>
      </c>
      <c r="C58" t="s">
        <v>9</v>
      </c>
      <c r="D58" s="2">
        <v>22.5</v>
      </c>
    </row>
    <row r="59" spans="1:5" x14ac:dyDescent="0.25">
      <c r="A59" s="1">
        <v>45487</v>
      </c>
      <c r="B59" t="s">
        <v>9</v>
      </c>
      <c r="C59" t="s">
        <v>9</v>
      </c>
      <c r="D59" s="2">
        <v>7.94</v>
      </c>
    </row>
    <row r="60" spans="1:5" x14ac:dyDescent="0.25">
      <c r="A60" s="1">
        <v>45545</v>
      </c>
      <c r="B60" t="s">
        <v>9</v>
      </c>
      <c r="C60" t="s">
        <v>9</v>
      </c>
      <c r="D60" s="2">
        <v>22.5</v>
      </c>
    </row>
    <row r="61" spans="1:5" x14ac:dyDescent="0.25">
      <c r="A61" s="1">
        <v>45545</v>
      </c>
      <c r="B61" t="s">
        <v>9</v>
      </c>
      <c r="C61" t="s">
        <v>9</v>
      </c>
      <c r="D61" s="2">
        <v>13</v>
      </c>
    </row>
    <row r="62" spans="1:5" x14ac:dyDescent="0.25">
      <c r="A62" s="1">
        <v>45545</v>
      </c>
      <c r="B62" t="s">
        <v>9</v>
      </c>
      <c r="C62" t="s">
        <v>9</v>
      </c>
      <c r="D62" s="2">
        <v>15</v>
      </c>
    </row>
    <row r="63" spans="1:5" x14ac:dyDescent="0.25">
      <c r="A63" s="1">
        <v>45545</v>
      </c>
      <c r="B63" t="s">
        <v>9</v>
      </c>
      <c r="C63" t="s">
        <v>9</v>
      </c>
      <c r="D63" s="2">
        <v>24.5</v>
      </c>
    </row>
    <row r="64" spans="1:5" x14ac:dyDescent="0.25">
      <c r="A64" s="1">
        <v>45545</v>
      </c>
      <c r="B64" t="s">
        <v>9</v>
      </c>
      <c r="C64" t="s">
        <v>9</v>
      </c>
      <c r="D64" s="2">
        <v>22.5</v>
      </c>
    </row>
    <row r="65" spans="1:5" x14ac:dyDescent="0.25">
      <c r="A65" s="1">
        <v>45545</v>
      </c>
      <c r="B65" t="s">
        <v>9</v>
      </c>
      <c r="C65" t="s">
        <v>9</v>
      </c>
      <c r="D65" s="2">
        <v>22.5</v>
      </c>
    </row>
    <row r="66" spans="1:5" x14ac:dyDescent="0.25">
      <c r="A66" s="1">
        <v>45555</v>
      </c>
      <c r="B66" t="s">
        <v>9</v>
      </c>
      <c r="C66" t="s">
        <v>9</v>
      </c>
      <c r="D66" s="2">
        <v>17.239999999999998</v>
      </c>
    </row>
    <row r="67" spans="1:5" x14ac:dyDescent="0.25">
      <c r="A67" s="1">
        <v>45566</v>
      </c>
      <c r="B67" t="s">
        <v>9</v>
      </c>
      <c r="C67" t="s">
        <v>9</v>
      </c>
      <c r="D67" s="2">
        <v>57</v>
      </c>
    </row>
    <row r="68" spans="1:5" x14ac:dyDescent="0.25">
      <c r="A68" s="1">
        <v>45589</v>
      </c>
      <c r="B68" t="s">
        <v>9</v>
      </c>
      <c r="C68" t="s">
        <v>9</v>
      </c>
      <c r="D68" s="2">
        <v>12</v>
      </c>
    </row>
    <row r="69" spans="1:5" x14ac:dyDescent="0.25">
      <c r="A69" s="1">
        <v>45595</v>
      </c>
      <c r="B69" t="s">
        <v>9</v>
      </c>
      <c r="C69" t="s">
        <v>9</v>
      </c>
      <c r="D69" s="2">
        <v>75</v>
      </c>
    </row>
    <row r="70" spans="1:5" x14ac:dyDescent="0.25">
      <c r="A70" s="1">
        <v>45323</v>
      </c>
      <c r="B70" t="s">
        <v>5</v>
      </c>
      <c r="C70" t="s">
        <v>6</v>
      </c>
      <c r="E70" s="2">
        <v>258</v>
      </c>
    </row>
    <row r="71" spans="1:5" x14ac:dyDescent="0.25">
      <c r="A71" s="1" t="s">
        <v>18</v>
      </c>
      <c r="D71" s="3">
        <f>SUBTOTAL(109,Tableau1[Débit])</f>
        <v>1916.9999999999998</v>
      </c>
      <c r="E71" s="3">
        <f>SUBTOTAL(109,Tableau1[Crédit])</f>
        <v>3386.84</v>
      </c>
    </row>
  </sheetData>
  <pageMargins left="0.75" right="0.75" top="1" bottom="1" header="0.5" footer="0.5"/>
  <pageSetup paperSize="9"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9B7FC-9F7E-4503-814E-470DA9DA0BE9}">
  <sheetPr>
    <pageSetUpPr fitToPage="1"/>
  </sheetPr>
  <dimension ref="A2:I16"/>
  <sheetViews>
    <sheetView tabSelected="1" workbookViewId="0">
      <selection activeCell="A35" sqref="A35"/>
    </sheetView>
  </sheetViews>
  <sheetFormatPr baseColWidth="10" defaultRowHeight="15.75" x14ac:dyDescent="0.25"/>
  <cols>
    <col min="1" max="1" width="24.125" customWidth="1"/>
  </cols>
  <sheetData>
    <row r="2" spans="1:9" x14ac:dyDescent="0.25">
      <c r="B2" t="s">
        <v>24</v>
      </c>
    </row>
    <row r="4" spans="1:9" x14ac:dyDescent="0.25">
      <c r="B4" s="4" t="s">
        <v>25</v>
      </c>
    </row>
    <row r="5" spans="1:9" x14ac:dyDescent="0.25">
      <c r="B5" s="5" t="s">
        <v>26</v>
      </c>
    </row>
    <row r="10" spans="1:9" x14ac:dyDescent="0.25">
      <c r="A10" s="4" t="s">
        <v>19</v>
      </c>
      <c r="H10" s="4"/>
    </row>
    <row r="11" spans="1:9" x14ac:dyDescent="0.25">
      <c r="A11" t="s">
        <v>2</v>
      </c>
      <c r="B11" t="s">
        <v>20</v>
      </c>
    </row>
    <row r="12" spans="1:9" x14ac:dyDescent="0.25">
      <c r="A12" t="s">
        <v>8</v>
      </c>
      <c r="B12" s="2">
        <f>SUM(Données!D13:D24)</f>
        <v>39.399999999999991</v>
      </c>
      <c r="I12" s="2"/>
    </row>
    <row r="13" spans="1:9" x14ac:dyDescent="0.25">
      <c r="A13" t="s">
        <v>9</v>
      </c>
      <c r="B13" s="2">
        <f>SUM(Données!D25:D69)</f>
        <v>1447.6000000000001</v>
      </c>
      <c r="I13" s="2"/>
    </row>
    <row r="14" spans="1:9" x14ac:dyDescent="0.25">
      <c r="A14" t="s">
        <v>23</v>
      </c>
      <c r="B14" s="2">
        <f>Données!D12</f>
        <v>250</v>
      </c>
      <c r="I14" s="2"/>
    </row>
    <row r="15" spans="1:9" x14ac:dyDescent="0.25">
      <c r="A15" t="s">
        <v>14</v>
      </c>
      <c r="B15" s="2">
        <f>Données!D5</f>
        <v>180</v>
      </c>
    </row>
    <row r="16" spans="1:9" x14ac:dyDescent="0.25">
      <c r="B16" s="2">
        <f>SUBTOTAL(109,Tableau2[Montant])</f>
        <v>1917.0000000000002</v>
      </c>
    </row>
  </sheetData>
  <pageMargins left="0.7" right="0.7" top="0.75" bottom="0.75" header="0.3" footer="0.3"/>
  <pageSetup paperSize="9" scale="98" orientation="landscape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6FFEA-7D43-4FE3-95C4-109F47963E43}">
  <sheetPr>
    <pageSetUpPr fitToPage="1"/>
  </sheetPr>
  <dimension ref="A2:B14"/>
  <sheetViews>
    <sheetView tabSelected="1" workbookViewId="0">
      <selection activeCell="A35" sqref="A35"/>
    </sheetView>
  </sheetViews>
  <sheetFormatPr baseColWidth="10" defaultRowHeight="15.75" x14ac:dyDescent="0.25"/>
  <cols>
    <col min="1" max="1" width="24.125" customWidth="1"/>
  </cols>
  <sheetData>
    <row r="2" spans="1:2" x14ac:dyDescent="0.25">
      <c r="B2" t="s">
        <v>24</v>
      </c>
    </row>
    <row r="4" spans="1:2" x14ac:dyDescent="0.25">
      <c r="B4" s="4" t="s">
        <v>25</v>
      </c>
    </row>
    <row r="5" spans="1:2" x14ac:dyDescent="0.25">
      <c r="B5" s="5" t="s">
        <v>26</v>
      </c>
    </row>
    <row r="10" spans="1:2" x14ac:dyDescent="0.25">
      <c r="A10" s="4" t="s">
        <v>21</v>
      </c>
    </row>
    <row r="11" spans="1:2" x14ac:dyDescent="0.25">
      <c r="A11" t="s">
        <v>2</v>
      </c>
      <c r="B11" t="s">
        <v>20</v>
      </c>
    </row>
    <row r="12" spans="1:2" x14ac:dyDescent="0.25">
      <c r="A12" t="s">
        <v>11</v>
      </c>
      <c r="B12" s="2">
        <f>SUM(Données!E6:E11)</f>
        <v>3128.84</v>
      </c>
    </row>
    <row r="13" spans="1:2" x14ac:dyDescent="0.25">
      <c r="A13" t="s">
        <v>6</v>
      </c>
      <c r="B13" s="2">
        <f>Données!E70</f>
        <v>258</v>
      </c>
    </row>
    <row r="14" spans="1:2" x14ac:dyDescent="0.25">
      <c r="B14" s="2">
        <f>SUBTOTAL(109,Tableau39[Montant])</f>
        <v>3386.84</v>
      </c>
    </row>
  </sheetData>
  <pageMargins left="0.7" right="0.7" top="0.75" bottom="0.75" header="0.3" footer="0.3"/>
  <pageSetup paperSize="9" scale="98" orientation="landscape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D5030-1367-4625-9094-F493771F86E3}">
  <sheetPr>
    <pageSetUpPr fitToPage="1"/>
  </sheetPr>
  <dimension ref="A2:C31"/>
  <sheetViews>
    <sheetView tabSelected="1" workbookViewId="0">
      <selection activeCell="A35" sqref="A35"/>
    </sheetView>
  </sheetViews>
  <sheetFormatPr baseColWidth="10" defaultRowHeight="15.75" x14ac:dyDescent="0.25"/>
  <cols>
    <col min="1" max="1" width="24.125" customWidth="1"/>
    <col min="2" max="2" width="11.625" bestFit="1" customWidth="1"/>
    <col min="3" max="3" width="12" bestFit="1" customWidth="1"/>
  </cols>
  <sheetData>
    <row r="2" spans="1:3" x14ac:dyDescent="0.25">
      <c r="B2" t="s">
        <v>24</v>
      </c>
    </row>
    <row r="4" spans="1:3" x14ac:dyDescent="0.25">
      <c r="B4" s="4" t="s">
        <v>25</v>
      </c>
    </row>
    <row r="5" spans="1:3" x14ac:dyDescent="0.25">
      <c r="B5" s="5" t="s">
        <v>31</v>
      </c>
    </row>
    <row r="10" spans="1:3" x14ac:dyDescent="0.25">
      <c r="A10" s="4" t="s">
        <v>27</v>
      </c>
    </row>
    <row r="11" spans="1:3" x14ac:dyDescent="0.25">
      <c r="A11" t="s">
        <v>28</v>
      </c>
      <c r="B11" t="s">
        <v>19</v>
      </c>
      <c r="C11" t="s">
        <v>21</v>
      </c>
    </row>
    <row r="12" spans="1:3" x14ac:dyDescent="0.25">
      <c r="A12">
        <v>2020</v>
      </c>
      <c r="B12" s="2">
        <v>659.86</v>
      </c>
      <c r="C12" s="2">
        <v>2695.1</v>
      </c>
    </row>
    <row r="13" spans="1:3" x14ac:dyDescent="0.25">
      <c r="A13">
        <v>2021</v>
      </c>
      <c r="B13" s="2">
        <v>837.72</v>
      </c>
      <c r="C13" s="2">
        <v>3028.9</v>
      </c>
    </row>
    <row r="14" spans="1:3" x14ac:dyDescent="0.25">
      <c r="A14">
        <v>2022</v>
      </c>
      <c r="B14" s="2">
        <f>1575.25</f>
        <v>1575.25</v>
      </c>
      <c r="C14" s="2">
        <v>3028.93</v>
      </c>
    </row>
    <row r="15" spans="1:3" x14ac:dyDescent="0.25">
      <c r="A15">
        <v>2023</v>
      </c>
      <c r="B15" s="2">
        <f>4440.02</f>
        <v>4440.0200000000004</v>
      </c>
      <c r="C15" s="2">
        <f>2256.2</f>
        <v>2256.1999999999998</v>
      </c>
    </row>
    <row r="16" spans="1:3" x14ac:dyDescent="0.25">
      <c r="A16">
        <v>2024</v>
      </c>
      <c r="B16" s="2">
        <f>Tableau1[[#Totals],[Débit]]</f>
        <v>1916.9999999999998</v>
      </c>
      <c r="C16" s="2">
        <f>Tableau1[[#Totals],[Crédit]]</f>
        <v>3386.84</v>
      </c>
    </row>
    <row r="17" spans="1:3" x14ac:dyDescent="0.25">
      <c r="B17" s="6">
        <f>SUBTOTAL(109,Tableau257[Dépenses])</f>
        <v>9429.85</v>
      </c>
      <c r="C17" s="2">
        <f>SUBTOTAL(109,Tableau257[Recettes])</f>
        <v>14395.970000000001</v>
      </c>
    </row>
    <row r="27" spans="1:3" x14ac:dyDescent="0.25">
      <c r="A27" s="4"/>
    </row>
    <row r="29" spans="1:3" x14ac:dyDescent="0.25">
      <c r="B29" s="2"/>
    </row>
    <row r="30" spans="1:3" x14ac:dyDescent="0.25">
      <c r="B30" s="2"/>
    </row>
    <row r="31" spans="1:3" x14ac:dyDescent="0.25">
      <c r="B31" s="2"/>
    </row>
  </sheetData>
  <pageMargins left="0.7" right="0.7" top="0.75" bottom="0.75" header="0.3" footer="0.3"/>
  <pageSetup paperSize="9" scale="96" orientation="landscape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99980-2FB1-4A93-B190-7AFFAEAD15C8}">
  <sheetPr>
    <pageSetUpPr fitToPage="1"/>
  </sheetPr>
  <dimension ref="A2:B31"/>
  <sheetViews>
    <sheetView workbookViewId="0">
      <selection activeCell="D33" sqref="D33"/>
    </sheetView>
  </sheetViews>
  <sheetFormatPr baseColWidth="10" defaultRowHeight="15.75" x14ac:dyDescent="0.25"/>
  <cols>
    <col min="1" max="1" width="24.125" customWidth="1"/>
    <col min="2" max="2" width="11.625" bestFit="1" customWidth="1"/>
  </cols>
  <sheetData>
    <row r="2" spans="1:2" x14ac:dyDescent="0.25">
      <c r="B2" t="s">
        <v>24</v>
      </c>
    </row>
    <row r="4" spans="1:2" x14ac:dyDescent="0.25">
      <c r="B4" s="4" t="s">
        <v>25</v>
      </c>
    </row>
    <row r="5" spans="1:2" x14ac:dyDescent="0.25">
      <c r="B5" s="5" t="s">
        <v>30</v>
      </c>
    </row>
    <row r="10" spans="1:2" x14ac:dyDescent="0.25">
      <c r="A10" s="4" t="s">
        <v>27</v>
      </c>
    </row>
    <row r="11" spans="1:2" x14ac:dyDescent="0.25">
      <c r="A11" t="s">
        <v>28</v>
      </c>
      <c r="B11" t="s">
        <v>29</v>
      </c>
    </row>
    <row r="12" spans="1:2" x14ac:dyDescent="0.25">
      <c r="A12">
        <v>2020</v>
      </c>
      <c r="B12" s="2">
        <v>2035.24</v>
      </c>
    </row>
    <row r="13" spans="1:2" x14ac:dyDescent="0.25">
      <c r="A13">
        <v>2021</v>
      </c>
      <c r="B13" s="2">
        <v>2191.21</v>
      </c>
    </row>
    <row r="14" spans="1:2" x14ac:dyDescent="0.25">
      <c r="A14">
        <v>2022</v>
      </c>
      <c r="B14" s="2">
        <f>2638.79-1575.25</f>
        <v>1063.54</v>
      </c>
    </row>
    <row r="15" spans="1:2" x14ac:dyDescent="0.25">
      <c r="A15">
        <v>2023</v>
      </c>
      <c r="B15" s="2">
        <f>2256.2-4440.02</f>
        <v>-2183.8200000000006</v>
      </c>
    </row>
    <row r="16" spans="1:2" x14ac:dyDescent="0.25">
      <c r="A16">
        <v>2024</v>
      </c>
      <c r="B16" s="2">
        <f>Tableau1[[#Totals],[Crédit]]-Tableau1[[#Totals],[Débit]]</f>
        <v>1469.8400000000004</v>
      </c>
    </row>
    <row r="17" spans="1:2" x14ac:dyDescent="0.25">
      <c r="B17" s="6">
        <f>SUBTOTAL(109,Tableau25[Résultat])</f>
        <v>4576.0099999999993</v>
      </c>
    </row>
    <row r="27" spans="1:2" x14ac:dyDescent="0.25">
      <c r="A27" s="4"/>
    </row>
    <row r="29" spans="1:2" x14ac:dyDescent="0.25">
      <c r="B29" s="2"/>
    </row>
    <row r="30" spans="1:2" x14ac:dyDescent="0.25">
      <c r="B30" s="2"/>
    </row>
    <row r="31" spans="1:2" x14ac:dyDescent="0.25">
      <c r="B31" s="2"/>
    </row>
  </sheetData>
  <pageMargins left="0.7" right="0.7" top="0.75" bottom="0.75" header="0.3" footer="0.3"/>
  <pageSetup paperSize="9" scale="97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4</vt:i4>
      </vt:variant>
    </vt:vector>
  </HeadingPairs>
  <TitlesOfParts>
    <vt:vector size="9" baseType="lpstr">
      <vt:lpstr>Données</vt:lpstr>
      <vt:lpstr>Recettes 2024</vt:lpstr>
      <vt:lpstr>Depenses 2024</vt:lpstr>
      <vt:lpstr>Depenses recettes 2020 2024</vt:lpstr>
      <vt:lpstr>Resultats 2020 2024</vt:lpstr>
      <vt:lpstr>'Depenses 2024'!Zone_d_impression</vt:lpstr>
      <vt:lpstr>'Depenses recettes 2020 2024'!Zone_d_impression</vt:lpstr>
      <vt:lpstr>'Recettes 2024'!Zone_d_impression</vt:lpstr>
      <vt:lpstr>'Resultats 2020 2024'!Zone_d_impression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Gaudin</dc:creator>
  <cp:lastModifiedBy>GAUDIN Nicolas</cp:lastModifiedBy>
  <cp:lastPrinted>2025-06-24T08:05:19Z</cp:lastPrinted>
  <dcterms:created xsi:type="dcterms:W3CDTF">2025-06-19T19:49:57Z</dcterms:created>
  <dcterms:modified xsi:type="dcterms:W3CDTF">2025-06-24T08:08:41Z</dcterms:modified>
</cp:coreProperties>
</file>